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0" yWindow="65336" windowWidth="33540" windowHeight="20900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'Feuil1'!$A$1:$F$106</definedName>
  </definedNames>
  <calcPr fullCalcOnLoad="1"/>
</workbook>
</file>

<file path=xl/sharedStrings.xml><?xml version="1.0" encoding="utf-8"?>
<sst xmlns="http://schemas.openxmlformats.org/spreadsheetml/2006/main" count="115" uniqueCount="106">
  <si>
    <t>* conception des outils de communication</t>
  </si>
  <si>
    <t>Petits débrouillards Paris Plage</t>
  </si>
  <si>
    <t xml:space="preserve">* impression/reprographie </t>
  </si>
  <si>
    <t>Facture prise en charge par IRSN</t>
  </si>
  <si>
    <t>* frais postaux</t>
  </si>
  <si>
    <t>* autre (préciser)</t>
  </si>
  <si>
    <t>*</t>
  </si>
  <si>
    <t>Total frais de communication</t>
  </si>
  <si>
    <t>Edition/Publication des actes (TVA 19,6 %)</t>
  </si>
  <si>
    <t>* édition/impression sur clés</t>
  </si>
  <si>
    <t>* publication</t>
  </si>
  <si>
    <t>* diffusion</t>
  </si>
  <si>
    <t>*Achat de clé USB</t>
  </si>
  <si>
    <t>Voir HP IBM</t>
  </si>
  <si>
    <t>Total frais d’édition</t>
  </si>
  <si>
    <t>Frais de restauration (TVA 5,5 %)</t>
  </si>
  <si>
    <t>* pauses café</t>
  </si>
  <si>
    <t>* Welcome drink</t>
  </si>
  <si>
    <t>* dîners (préciser le nombre de participants attendus et le prix unitaire)  dîners :  80 € TTC / part.</t>
  </si>
  <si>
    <t>* autre (préciser) - Rafraîssements Conf grand public</t>
  </si>
  <si>
    <t xml:space="preserve">*Rafraîchissements concert </t>
  </si>
  <si>
    <t>Total frais de restauration</t>
  </si>
  <si>
    <t>Frais de location (TVA 19,6 %)</t>
  </si>
  <si>
    <t>* location de salle(s) - Conférences</t>
  </si>
  <si>
    <t>* location de salle(s) - Événements sociaux</t>
  </si>
  <si>
    <t>* location de matériel informatique et autres matériels techniques</t>
  </si>
  <si>
    <t>AFFECTATION DES RECETTES</t>
  </si>
  <si>
    <t>Montant H.T. des dépenses</t>
  </si>
  <si>
    <r>
      <t xml:space="preserve">                                                                         Type de </t>
    </r>
    <r>
      <rPr>
        <b/>
        <sz val="12"/>
        <rFont val="Arial"/>
        <family val="0"/>
      </rPr>
      <t>DEPENSES</t>
    </r>
  </si>
  <si>
    <t>DEPENSES</t>
  </si>
  <si>
    <t>BUDGET PRÉVISIONNEL ICHEP 2010</t>
  </si>
  <si>
    <t>Établi le 22/02/2010</t>
  </si>
  <si>
    <t>Prêt Konica et Apple</t>
  </si>
  <si>
    <t>* frais de support technique (Palais des congrès)</t>
  </si>
  <si>
    <t>* sécurité</t>
  </si>
  <si>
    <t xml:space="preserve">* Stands exposants,  montage démontage </t>
  </si>
  <si>
    <t>*Location Grande Galerie</t>
  </si>
  <si>
    <t>Total frais de location</t>
  </si>
  <si>
    <t>Frais de transport</t>
  </si>
  <si>
    <t>* prise en charge du transport des intervenants</t>
  </si>
  <si>
    <t>Total frais de transport</t>
  </si>
  <si>
    <t>Frais d’hébergement (net de TVA)</t>
  </si>
  <si>
    <t>* prise en charge du logement des intervenants</t>
  </si>
  <si>
    <t>* autre (préciser) - Hébergt Secrétariat sur place</t>
  </si>
  <si>
    <t>Total frais d’hébergement</t>
  </si>
  <si>
    <t>Frais de secrétariat (TVA 19,6 %)</t>
  </si>
  <si>
    <t>* fournitures</t>
  </si>
  <si>
    <t>HP IBM</t>
  </si>
  <si>
    <t>Total frais de secrétariat</t>
  </si>
  <si>
    <t>Autres frais (TVA 19,6 %)</t>
  </si>
  <si>
    <t>* remise de prix</t>
  </si>
  <si>
    <t>* traduction et interprétariat</t>
  </si>
  <si>
    <t>* soutien aux inscriptions des étudiants et doctorants</t>
  </si>
  <si>
    <t>* assurance</t>
  </si>
  <si>
    <t>* accueil</t>
  </si>
  <si>
    <t xml:space="preserve">* Contrat Musiciens </t>
  </si>
  <si>
    <t>* Organisation de visites guidées thématiques dans Paris 40 € net de taxe/ pers. / Visite</t>
  </si>
  <si>
    <t>Total autres frais</t>
  </si>
  <si>
    <t>TOTAL</t>
  </si>
  <si>
    <t>SOLDE</t>
  </si>
  <si>
    <t>KONICA</t>
  </si>
  <si>
    <t>RV lundi  pour finaliser</t>
  </si>
  <si>
    <t>RECETTES</t>
  </si>
  <si>
    <t>CNRS (HT)</t>
  </si>
  <si>
    <t>ARISF (HT)</t>
  </si>
  <si>
    <t>ARISF (TTC)</t>
  </si>
  <si>
    <t>1. Fonds propres</t>
  </si>
  <si>
    <t>Frais Di'nscription</t>
  </si>
  <si>
    <t>Participants 1000 x 450 TTC</t>
  </si>
  <si>
    <r>
      <t xml:space="preserve">Accompagnants </t>
    </r>
    <r>
      <rPr>
        <sz val="9"/>
        <rFont val="Arial"/>
        <family val="0"/>
      </rPr>
      <t>200 x 100 TTC</t>
    </r>
  </si>
  <si>
    <t>Visites paris Dimanche 200 x 40 TTC</t>
  </si>
  <si>
    <t>2. Subventions (Etat, collectivités…)</t>
  </si>
  <si>
    <t>Ile de France</t>
  </si>
  <si>
    <t>CNRS/IN2P3</t>
  </si>
  <si>
    <t>P2I</t>
  </si>
  <si>
    <t>CEA</t>
  </si>
  <si>
    <t>CERN</t>
  </si>
  <si>
    <t>IUPAP</t>
  </si>
  <si>
    <t>3. Mécénat, partenariats privés</t>
  </si>
  <si>
    <t>Industriels</t>
  </si>
  <si>
    <t>Garlock</t>
  </si>
  <si>
    <t>Saccoches</t>
  </si>
  <si>
    <t>Thales</t>
  </si>
  <si>
    <t>Physical Instrument</t>
  </si>
  <si>
    <t>Oxford Univ</t>
  </si>
  <si>
    <t>Caen</t>
  </si>
  <si>
    <t>ETL</t>
  </si>
  <si>
    <t>WORLD PRESS PUBLI</t>
  </si>
  <si>
    <t>rv fin février pour finaliser</t>
  </si>
  <si>
    <t>ACMEL</t>
  </si>
  <si>
    <t>SPRINGER</t>
  </si>
  <si>
    <t>SAGEM</t>
  </si>
  <si>
    <t>ACQUITEK</t>
  </si>
  <si>
    <t>Saphymo</t>
  </si>
  <si>
    <t xml:space="preserve">F. Elhage pense présence intéressante sur ICHEP </t>
  </si>
  <si>
    <t>SDMS</t>
  </si>
  <si>
    <t>Agilent</t>
  </si>
  <si>
    <t>IRSN</t>
  </si>
  <si>
    <t>HP</t>
  </si>
  <si>
    <t>Hammamatsu</t>
  </si>
  <si>
    <t>SOUS TOTAL</t>
  </si>
  <si>
    <t>Frais de Personnel (hors personnel permanent)</t>
  </si>
  <si>
    <t>* Vacations ponctuelles</t>
  </si>
  <si>
    <t xml:space="preserve">* Personnel gardiennage surveillance </t>
  </si>
  <si>
    <t>Total frais de personnel</t>
  </si>
  <si>
    <t>Frais de communication (TVA 19,6 %)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</si>
</sst>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.00&quot; €&quot;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 diagonalDown="1">
      <left style="double"/>
      <right>
        <color indexed="63"/>
      </right>
      <top style="double"/>
      <bottom style="double"/>
      <diagonal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0" fontId="10" fillId="3" borderId="6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164" fontId="0" fillId="4" borderId="8" xfId="0" applyNumberFormat="1" applyFill="1" applyBorder="1" applyAlignment="1">
      <alignment/>
    </xf>
    <xf numFmtId="164" fontId="10" fillId="3" borderId="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4" fontId="7" fillId="3" borderId="8" xfId="0" applyNumberFormat="1" applyFont="1" applyFill="1" applyBorder="1" applyAlignment="1">
      <alignment horizontal="right" vertical="center"/>
    </xf>
    <xf numFmtId="164" fontId="0" fillId="3" borderId="8" xfId="0" applyNumberFormat="1" applyFill="1" applyBorder="1" applyAlignment="1">
      <alignment horizontal="right" vertical="center"/>
    </xf>
    <xf numFmtId="164" fontId="0" fillId="3" borderId="6" xfId="0" applyNumberFormat="1" applyFill="1" applyBorder="1" applyAlignment="1">
      <alignment horizontal="right" vertical="center"/>
    </xf>
    <xf numFmtId="0" fontId="12" fillId="5" borderId="9" xfId="0" applyFont="1" applyFill="1" applyBorder="1" applyAlignment="1">
      <alignment vertical="center"/>
    </xf>
    <xf numFmtId="164" fontId="12" fillId="5" borderId="10" xfId="0" applyNumberFormat="1" applyFont="1" applyFill="1" applyBorder="1" applyAlignment="1">
      <alignment vertical="center"/>
    </xf>
    <xf numFmtId="0" fontId="0" fillId="5" borderId="11" xfId="0" applyFill="1" applyBorder="1" applyAlignment="1">
      <alignment horizontal="right"/>
    </xf>
    <xf numFmtId="0" fontId="0" fillId="5" borderId="9" xfId="0" applyFill="1" applyBorder="1" applyAlignment="1">
      <alignment/>
    </xf>
    <xf numFmtId="0" fontId="0" fillId="5" borderId="12" xfId="0" applyFill="1" applyBorder="1" applyAlignment="1">
      <alignment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0" fillId="3" borderId="0" xfId="0" applyFill="1" applyBorder="1" applyAlignment="1">
      <alignment horizontal="right"/>
    </xf>
    <xf numFmtId="164" fontId="0" fillId="0" borderId="15" xfId="0" applyNumberFormat="1" applyBorder="1" applyAlignment="1">
      <alignment/>
    </xf>
    <xf numFmtId="0" fontId="7" fillId="0" borderId="16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64" fontId="12" fillId="5" borderId="14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3" borderId="0" xfId="0" applyFill="1" applyAlignment="1">
      <alignment/>
    </xf>
    <xf numFmtId="164" fontId="0" fillId="4" borderId="6" xfId="0" applyNumberFormat="1" applyFill="1" applyBorder="1" applyAlignment="1">
      <alignment horizontal="right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164" fontId="7" fillId="0" borderId="14" xfId="0" applyNumberFormat="1" applyFont="1" applyBorder="1" applyAlignment="1">
      <alignment/>
    </xf>
    <xf numFmtId="0" fontId="7" fillId="0" borderId="9" xfId="0" applyFont="1" applyBorder="1" applyAlignment="1">
      <alignment vertical="center"/>
    </xf>
    <xf numFmtId="164" fontId="0" fillId="3" borderId="0" xfId="0" applyNumberFormat="1" applyFill="1" applyBorder="1" applyAlignment="1">
      <alignment horizontal="right"/>
    </xf>
    <xf numFmtId="0" fontId="7" fillId="0" borderId="1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0" fillId="5" borderId="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164" fontId="4" fillId="3" borderId="19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/>
    </xf>
    <xf numFmtId="164" fontId="4" fillId="4" borderId="21" xfId="0" applyNumberFormat="1" applyFont="1" applyFill="1" applyBorder="1" applyAlignment="1">
      <alignment/>
    </xf>
    <xf numFmtId="164" fontId="0" fillId="3" borderId="12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/>
    </xf>
    <xf numFmtId="0" fontId="8" fillId="6" borderId="22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3" borderId="24" xfId="0" applyNumberFormat="1" applyFill="1" applyBorder="1" applyAlignment="1">
      <alignment horizontal="right" vertical="center"/>
    </xf>
    <xf numFmtId="164" fontId="0" fillId="0" borderId="25" xfId="0" applyNumberFormat="1" applyBorder="1" applyAlignment="1">
      <alignment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0" fillId="6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top" wrapText="1" indent="1"/>
    </xf>
    <xf numFmtId="0" fontId="7" fillId="0" borderId="30" xfId="0" applyFont="1" applyFill="1" applyBorder="1" applyAlignment="1">
      <alignment horizontal="left" vertical="top" wrapText="1" indent="1"/>
    </xf>
    <xf numFmtId="0" fontId="11" fillId="0" borderId="30" xfId="0" applyFont="1" applyBorder="1" applyAlignment="1">
      <alignment horizontal="left" vertical="top" wrapText="1" indent="1"/>
    </xf>
    <xf numFmtId="0" fontId="10" fillId="6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 indent="1"/>
    </xf>
    <xf numFmtId="0" fontId="10" fillId="0" borderId="30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 indent="1"/>
    </xf>
    <xf numFmtId="0" fontId="0" fillId="0" borderId="24" xfId="0" applyFill="1" applyBorder="1" applyAlignment="1">
      <alignment horizontal="left" vertical="top" wrapText="1" indent="1"/>
    </xf>
    <xf numFmtId="0" fontId="13" fillId="6" borderId="31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5" borderId="34" xfId="0" applyFill="1" applyBorder="1" applyAlignment="1">
      <alignment vertical="top" wrapText="1"/>
    </xf>
    <xf numFmtId="0" fontId="0" fillId="0" borderId="34" xfId="0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895350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Pr&#233;visonnel27/01/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global"/>
      <sheetName val="affectation recettes dépenses"/>
      <sheetName val="Feuil3"/>
    </sheetNames>
    <sheetDataSet>
      <sheetData sheetId="0">
        <row r="4">
          <cell r="I4">
            <v>307530</v>
          </cell>
        </row>
        <row r="5">
          <cell r="I5">
            <v>30150</v>
          </cell>
        </row>
        <row r="6">
          <cell r="I6">
            <v>16160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6"/>
  <sheetViews>
    <sheetView tabSelected="1" workbookViewId="0" topLeftCell="A1">
      <selection activeCell="J22" sqref="J22"/>
    </sheetView>
  </sheetViews>
  <sheetFormatPr defaultColWidth="11.00390625" defaultRowHeight="12.75"/>
  <cols>
    <col min="1" max="1" width="21.00390625" style="0" customWidth="1"/>
    <col min="2" max="2" width="11.875" style="0" customWidth="1"/>
    <col min="3" max="3" width="15.625" style="0" customWidth="1"/>
    <col min="4" max="4" width="12.875" style="0" customWidth="1"/>
    <col min="5" max="5" width="0.37109375" style="0" customWidth="1"/>
    <col min="6" max="6" width="12.25390625" style="0" customWidth="1"/>
  </cols>
  <sheetData>
    <row r="3" spans="1:6" ht="18">
      <c r="A3" s="84" t="s">
        <v>30</v>
      </c>
      <c r="B3" s="84"/>
      <c r="C3" s="84"/>
      <c r="D3" s="84"/>
      <c r="E3" s="84"/>
      <c r="F3" s="84"/>
    </row>
    <row r="4" spans="1:6" ht="12.75">
      <c r="A4" s="61" t="s">
        <v>31</v>
      </c>
      <c r="B4" s="61"/>
      <c r="C4" s="61"/>
      <c r="D4" s="61"/>
      <c r="E4" s="61"/>
      <c r="F4" s="61"/>
    </row>
    <row r="7" spans="1:2" ht="12.75">
      <c r="A7" s="61"/>
      <c r="B7" s="61"/>
    </row>
    <row r="8" spans="1:6" ht="18" thickBot="1">
      <c r="A8" s="62" t="s">
        <v>29</v>
      </c>
      <c r="B8" s="63"/>
      <c r="C8" s="51" t="s">
        <v>62</v>
      </c>
      <c r="D8" s="52"/>
      <c r="E8" s="52"/>
      <c r="F8" s="53"/>
    </row>
    <row r="9" spans="3:6" ht="12.75">
      <c r="C9" s="64"/>
      <c r="D9" s="3" t="s">
        <v>63</v>
      </c>
      <c r="E9" s="4" t="s">
        <v>64</v>
      </c>
      <c r="F9" s="5" t="s">
        <v>65</v>
      </c>
    </row>
    <row r="10" spans="3:6" ht="12.75">
      <c r="C10" s="65" t="s">
        <v>66</v>
      </c>
      <c r="D10" s="6"/>
      <c r="F10" s="7"/>
    </row>
    <row r="11" spans="3:6" ht="12.75">
      <c r="C11" s="66" t="s">
        <v>67</v>
      </c>
      <c r="D11" s="8"/>
      <c r="F11" s="9">
        <f>F12+F13+F14</f>
        <v>478000</v>
      </c>
    </row>
    <row r="12" spans="3:6" ht="21.75">
      <c r="C12" s="67" t="s">
        <v>68</v>
      </c>
      <c r="D12" s="8"/>
      <c r="E12" s="10">
        <f>'[1]Budget global'!I4+'[1]Budget global'!I5+'[1]Budget global'!I6</f>
        <v>353840</v>
      </c>
      <c r="F12" s="11">
        <v>450000</v>
      </c>
    </row>
    <row r="13" spans="3:6" ht="22.5">
      <c r="C13" s="68" t="s">
        <v>69</v>
      </c>
      <c r="D13" s="8"/>
      <c r="F13" s="9">
        <f>200*100</f>
        <v>20000</v>
      </c>
    </row>
    <row r="14" spans="3:6" ht="33">
      <c r="C14" s="69" t="s">
        <v>70</v>
      </c>
      <c r="D14" s="8"/>
      <c r="F14" s="9">
        <f>200*40</f>
        <v>8000</v>
      </c>
    </row>
    <row r="15" spans="3:6" ht="24">
      <c r="C15" s="70" t="s">
        <v>71</v>
      </c>
      <c r="D15" s="12">
        <f>D16+D17+D18+D19+D20+D21</f>
        <v>102815.636</v>
      </c>
      <c r="E15" s="13"/>
      <c r="F15" s="9"/>
    </row>
    <row r="16" spans="3:6" ht="12.75">
      <c r="C16" s="71" t="s">
        <v>72</v>
      </c>
      <c r="D16" s="14">
        <v>50000</v>
      </c>
      <c r="E16" s="13"/>
      <c r="F16" s="9"/>
    </row>
    <row r="17" spans="3:6" ht="12.75">
      <c r="C17" s="72" t="s">
        <v>73</v>
      </c>
      <c r="D17" s="15">
        <v>12000</v>
      </c>
      <c r="E17" s="13"/>
      <c r="F17" s="9"/>
    </row>
    <row r="18" spans="3:6" ht="12.75">
      <c r="C18" s="72" t="s">
        <v>74</v>
      </c>
      <c r="D18" s="15">
        <v>15000</v>
      </c>
      <c r="E18" s="13"/>
      <c r="F18" s="9"/>
    </row>
    <row r="19" spans="3:6" ht="12.75">
      <c r="C19" s="72" t="s">
        <v>75</v>
      </c>
      <c r="D19" s="15">
        <f>15000-(15000*0.196)</f>
        <v>12060</v>
      </c>
      <c r="E19" s="13"/>
      <c r="F19" s="9"/>
    </row>
    <row r="20" spans="3:6" ht="12.75">
      <c r="C20" s="72" t="s">
        <v>76</v>
      </c>
      <c r="D20" s="15">
        <f>5109-(5109*0.196)</f>
        <v>4107.636</v>
      </c>
      <c r="E20" s="13"/>
      <c r="F20" s="9"/>
    </row>
    <row r="21" spans="3:6" ht="12.75">
      <c r="C21" s="72" t="s">
        <v>77</v>
      </c>
      <c r="D21" s="15">
        <f>12000-(12000*0.196)</f>
        <v>9648</v>
      </c>
      <c r="E21" s="13"/>
      <c r="F21" s="9"/>
    </row>
    <row r="22" spans="3:6" ht="24">
      <c r="C22" s="70" t="s">
        <v>78</v>
      </c>
      <c r="D22" s="16"/>
      <c r="E22" s="13"/>
      <c r="F22" s="9"/>
    </row>
    <row r="23" spans="3:6" ht="12.75">
      <c r="C23" s="73" t="s">
        <v>79</v>
      </c>
      <c r="D23" s="15">
        <f>D24+D25+D26+D27+D28+D29+D30+D31+D32+D33+D34+D35+D38+D40+D41+D39+D36+D37</f>
        <v>83462</v>
      </c>
      <c r="E23" s="13"/>
      <c r="F23" s="9"/>
    </row>
    <row r="24" spans="3:6" ht="12.75">
      <c r="C24" s="74" t="s">
        <v>80</v>
      </c>
      <c r="D24" s="16">
        <f>4392+1250</f>
        <v>5642</v>
      </c>
      <c r="E24" s="13"/>
      <c r="F24" s="9"/>
    </row>
    <row r="25" spans="2:6" ht="12.75">
      <c r="B25" t="s">
        <v>81</v>
      </c>
      <c r="C25" s="74" t="s">
        <v>82</v>
      </c>
      <c r="D25" s="16">
        <v>8000</v>
      </c>
      <c r="E25" s="13"/>
      <c r="F25" s="9"/>
    </row>
    <row r="26" spans="3:6" ht="25.5">
      <c r="C26" s="74" t="s">
        <v>83</v>
      </c>
      <c r="D26" s="16">
        <v>3300</v>
      </c>
      <c r="E26" s="13"/>
      <c r="F26" s="9"/>
    </row>
    <row r="27" spans="3:6" ht="12.75">
      <c r="C27" s="74" t="s">
        <v>84</v>
      </c>
      <c r="D27" s="16">
        <v>3300</v>
      </c>
      <c r="E27" s="13"/>
      <c r="F27" s="9"/>
    </row>
    <row r="28" spans="1:6" ht="12.75">
      <c r="A28" t="s">
        <v>61</v>
      </c>
      <c r="C28" s="74" t="s">
        <v>85</v>
      </c>
      <c r="D28" s="16">
        <v>5600</v>
      </c>
      <c r="E28" s="13"/>
      <c r="F28" s="9"/>
    </row>
    <row r="29" spans="3:6" ht="12.75">
      <c r="C29" s="74" t="s">
        <v>86</v>
      </c>
      <c r="D29" s="16">
        <v>5600</v>
      </c>
      <c r="E29" s="13"/>
      <c r="F29" s="9"/>
    </row>
    <row r="30" spans="3:6" ht="25.5">
      <c r="C30" s="74" t="s">
        <v>87</v>
      </c>
      <c r="D30" s="16">
        <v>3300</v>
      </c>
      <c r="E30" s="13"/>
      <c r="F30" s="9"/>
    </row>
    <row r="31" spans="3:6" ht="12.75">
      <c r="C31" s="74" t="s">
        <v>60</v>
      </c>
      <c r="D31" s="16"/>
      <c r="E31" s="13"/>
      <c r="F31" s="9"/>
    </row>
    <row r="32" spans="1:6" ht="12.75">
      <c r="A32" t="s">
        <v>88</v>
      </c>
      <c r="C32" s="74" t="s">
        <v>89</v>
      </c>
      <c r="D32" s="16">
        <v>4392</v>
      </c>
      <c r="E32" s="13"/>
      <c r="F32" s="9"/>
    </row>
    <row r="33" spans="3:6" ht="12.75">
      <c r="C33" s="74" t="s">
        <v>90</v>
      </c>
      <c r="D33" s="16">
        <f>4392+1100</f>
        <v>5492</v>
      </c>
      <c r="E33" s="13"/>
      <c r="F33" s="9"/>
    </row>
    <row r="34" spans="3:6" ht="12.75">
      <c r="C34" s="74" t="s">
        <v>91</v>
      </c>
      <c r="D34" s="16"/>
      <c r="E34" s="13"/>
      <c r="F34" s="9"/>
    </row>
    <row r="35" spans="3:6" ht="12.75">
      <c r="C35" s="74" t="s">
        <v>92</v>
      </c>
      <c r="D35" s="16">
        <v>8000</v>
      </c>
      <c r="E35" s="13"/>
      <c r="F35" s="9"/>
    </row>
    <row r="36" spans="1:6" ht="12.75">
      <c r="A36" t="s">
        <v>61</v>
      </c>
      <c r="C36" s="74" t="s">
        <v>93</v>
      </c>
      <c r="D36" s="16">
        <v>4392</v>
      </c>
      <c r="E36" s="13"/>
      <c r="F36" s="9"/>
    </row>
    <row r="37" spans="1:6" ht="12.75">
      <c r="A37" t="s">
        <v>94</v>
      </c>
      <c r="C37" s="74" t="s">
        <v>95</v>
      </c>
      <c r="D37" s="16">
        <v>5600</v>
      </c>
      <c r="E37" s="13"/>
      <c r="F37" s="9"/>
    </row>
    <row r="38" spans="3:6" ht="12.75">
      <c r="C38" s="74" t="s">
        <v>96</v>
      </c>
      <c r="D38" s="16">
        <v>4392</v>
      </c>
      <c r="E38" s="13"/>
      <c r="F38" s="9"/>
    </row>
    <row r="39" spans="3:6" ht="12.75">
      <c r="C39" s="74" t="s">
        <v>97</v>
      </c>
      <c r="D39" s="16">
        <v>12060</v>
      </c>
      <c r="E39" s="13"/>
      <c r="F39" s="9"/>
    </row>
    <row r="40" spans="3:6" ht="12.75">
      <c r="C40" s="74" t="s">
        <v>98</v>
      </c>
      <c r="D40" s="16"/>
      <c r="E40" s="13"/>
      <c r="F40" s="9"/>
    </row>
    <row r="41" spans="3:6" ht="13.5" thickBot="1">
      <c r="C41" s="74" t="s">
        <v>99</v>
      </c>
      <c r="D41" s="16">
        <v>4392</v>
      </c>
      <c r="E41" s="13"/>
      <c r="F41" s="9"/>
    </row>
    <row r="42" spans="3:6" ht="13.5" thickBot="1">
      <c r="C42" s="75" t="s">
        <v>100</v>
      </c>
      <c r="D42" s="55">
        <f>D23+D15</f>
        <v>186277.636</v>
      </c>
      <c r="E42" s="56">
        <f>E12</f>
        <v>353840</v>
      </c>
      <c r="F42" s="50">
        <f>F11</f>
        <v>478000</v>
      </c>
    </row>
    <row r="43" spans="1:6" ht="31.5" thickBot="1" thickTop="1">
      <c r="A43" s="1" t="s">
        <v>28</v>
      </c>
      <c r="B43" s="2" t="s">
        <v>27</v>
      </c>
      <c r="C43" s="76" t="s">
        <v>26</v>
      </c>
      <c r="D43" s="57"/>
      <c r="E43" s="57"/>
      <c r="F43" s="58"/>
    </row>
    <row r="44" spans="1:6" ht="15" thickBot="1" thickTop="1">
      <c r="A44" s="54"/>
      <c r="B44" s="54"/>
      <c r="C44" s="77"/>
      <c r="D44" s="59"/>
      <c r="E44" s="59"/>
      <c r="F44" s="60"/>
    </row>
    <row r="45" spans="1:6" ht="13.5" thickBot="1">
      <c r="A45" s="17" t="s">
        <v>101</v>
      </c>
      <c r="B45" s="18"/>
      <c r="C45" s="78"/>
      <c r="D45" s="19"/>
      <c r="E45" s="20"/>
      <c r="F45" s="21"/>
    </row>
    <row r="46" spans="1:6" ht="12.75">
      <c r="A46" s="22" t="s">
        <v>102</v>
      </c>
      <c r="B46" s="23">
        <v>0</v>
      </c>
      <c r="C46" s="79"/>
      <c r="D46" s="24"/>
      <c r="E46" s="25"/>
      <c r="F46" s="9"/>
    </row>
    <row r="47" spans="1:6" ht="24.75" thickBot="1">
      <c r="A47" s="22" t="s">
        <v>103</v>
      </c>
      <c r="B47" s="23">
        <v>10000</v>
      </c>
      <c r="C47" s="79"/>
      <c r="D47" s="24"/>
      <c r="E47" s="25"/>
      <c r="F47" s="9"/>
    </row>
    <row r="48" spans="1:6" ht="13.5" thickBot="1">
      <c r="A48" s="26" t="s">
        <v>104</v>
      </c>
      <c r="B48" s="27">
        <f>B46+B47</f>
        <v>10000</v>
      </c>
      <c r="C48" s="79"/>
      <c r="D48" s="24"/>
      <c r="E48" s="28"/>
      <c r="F48" s="9">
        <f>B48</f>
        <v>10000</v>
      </c>
    </row>
    <row r="49" spans="1:6" ht="13.5" thickBot="1">
      <c r="A49" s="17" t="s">
        <v>105</v>
      </c>
      <c r="B49" s="29"/>
      <c r="C49" s="80"/>
      <c r="D49" s="19"/>
      <c r="E49" s="20"/>
      <c r="F49" s="21"/>
    </row>
    <row r="50" spans="1:6" ht="39">
      <c r="A50" s="22" t="s">
        <v>0</v>
      </c>
      <c r="B50" s="30">
        <v>6000</v>
      </c>
      <c r="C50" s="79" t="s">
        <v>1</v>
      </c>
      <c r="D50" s="24"/>
      <c r="E50" s="28"/>
      <c r="F50" s="7"/>
    </row>
    <row r="51" spans="1:6" ht="25.5">
      <c r="A51" s="22" t="s">
        <v>2</v>
      </c>
      <c r="B51" s="23">
        <v>12060</v>
      </c>
      <c r="C51" s="79" t="s">
        <v>3</v>
      </c>
      <c r="D51" s="24"/>
      <c r="E51" s="28"/>
      <c r="F51" s="7"/>
    </row>
    <row r="52" spans="1:6" ht="12.75">
      <c r="A52" s="22" t="s">
        <v>4</v>
      </c>
      <c r="B52" s="23">
        <v>3000</v>
      </c>
      <c r="C52" s="79"/>
      <c r="D52" s="24"/>
      <c r="E52" s="28"/>
      <c r="F52" s="7"/>
    </row>
    <row r="53" spans="1:6" ht="12.75">
      <c r="A53" s="22" t="s">
        <v>5</v>
      </c>
      <c r="B53" s="23"/>
      <c r="C53" s="79"/>
      <c r="D53" s="24"/>
      <c r="E53" s="28"/>
      <c r="F53" s="7"/>
    </row>
    <row r="54" spans="1:6" ht="13.5" thickBot="1">
      <c r="A54" s="22" t="s">
        <v>6</v>
      </c>
      <c r="B54" s="23"/>
      <c r="C54" s="79"/>
      <c r="D54" s="24"/>
      <c r="E54" s="28"/>
      <c r="F54" s="7"/>
    </row>
    <row r="55" spans="1:6" ht="13.5" thickBot="1">
      <c r="A55" s="31" t="s">
        <v>7</v>
      </c>
      <c r="B55" s="27">
        <f>B50+B51+B52</f>
        <v>21060</v>
      </c>
      <c r="C55" s="81"/>
      <c r="D55" s="32"/>
      <c r="E55" s="28"/>
      <c r="F55" s="33">
        <f>B55</f>
        <v>21060</v>
      </c>
    </row>
    <row r="56" spans="1:6" ht="13.5" thickBot="1">
      <c r="A56" s="17" t="s">
        <v>8</v>
      </c>
      <c r="B56" s="29"/>
      <c r="C56" s="82"/>
      <c r="D56" s="19"/>
      <c r="E56" s="20"/>
      <c r="F56" s="21"/>
    </row>
    <row r="57" spans="1:6" ht="13.5" thickBot="1">
      <c r="A57" s="34" t="s">
        <v>9</v>
      </c>
      <c r="B57" s="27">
        <v>1000</v>
      </c>
      <c r="C57" s="81"/>
      <c r="D57" s="24"/>
      <c r="E57" s="28"/>
      <c r="F57" s="7"/>
    </row>
    <row r="58" spans="1:6" ht="13.5" thickBot="1">
      <c r="A58" s="34" t="s">
        <v>10</v>
      </c>
      <c r="B58" s="27">
        <v>0</v>
      </c>
      <c r="C58" s="81"/>
      <c r="D58" s="24"/>
      <c r="E58" s="28"/>
      <c r="F58" s="7"/>
    </row>
    <row r="59" spans="1:6" ht="13.5" thickBot="1">
      <c r="A59" s="34" t="s">
        <v>11</v>
      </c>
      <c r="B59" s="27"/>
      <c r="C59" s="81"/>
      <c r="D59" s="24"/>
      <c r="E59" s="28"/>
      <c r="F59" s="7"/>
    </row>
    <row r="60" spans="1:6" ht="13.5" thickBot="1">
      <c r="A60" s="34" t="s">
        <v>5</v>
      </c>
      <c r="B60" s="27"/>
      <c r="C60" s="81"/>
      <c r="D60" s="24"/>
      <c r="E60" s="28"/>
      <c r="F60" s="7"/>
    </row>
    <row r="61" spans="1:6" ht="13.5" thickBot="1">
      <c r="A61" s="35" t="s">
        <v>12</v>
      </c>
      <c r="B61" s="27">
        <v>10000</v>
      </c>
      <c r="C61" s="81" t="s">
        <v>13</v>
      </c>
      <c r="D61" s="24"/>
      <c r="E61" s="28"/>
      <c r="F61" s="7"/>
    </row>
    <row r="62" spans="1:6" ht="13.5" thickBot="1">
      <c r="A62" s="31" t="s">
        <v>14</v>
      </c>
      <c r="B62" s="27">
        <f>B57+B58+B61</f>
        <v>11000</v>
      </c>
      <c r="C62" s="81"/>
      <c r="D62" s="24"/>
      <c r="E62" s="25">
        <f>B62</f>
        <v>11000</v>
      </c>
      <c r="F62" s="9">
        <f>B62+(B62*0.196)</f>
        <v>13156</v>
      </c>
    </row>
    <row r="63" spans="1:6" ht="13.5" thickBot="1">
      <c r="A63" s="17" t="s">
        <v>15</v>
      </c>
      <c r="B63" s="29"/>
      <c r="C63" s="82"/>
      <c r="D63" s="19"/>
      <c r="E63" s="20"/>
      <c r="F63" s="21"/>
    </row>
    <row r="64" spans="1:6" ht="12.75">
      <c r="A64" s="22" t="s">
        <v>16</v>
      </c>
      <c r="B64" s="23">
        <f>12*12*800</f>
        <v>115200</v>
      </c>
      <c r="C64" s="81"/>
      <c r="D64" s="24"/>
      <c r="E64" s="28"/>
      <c r="F64" s="7"/>
    </row>
    <row r="65" spans="1:6" ht="12.75">
      <c r="A65" s="22" t="s">
        <v>17</v>
      </c>
      <c r="B65" s="23">
        <f>21040</f>
        <v>21040</v>
      </c>
      <c r="C65" s="81"/>
      <c r="D65" s="24"/>
      <c r="E65" s="28"/>
      <c r="F65" s="7"/>
    </row>
    <row r="66" spans="1:6" ht="48">
      <c r="A66" s="22" t="s">
        <v>18</v>
      </c>
      <c r="B66" s="23">
        <f>80*1200</f>
        <v>96000</v>
      </c>
      <c r="C66" s="81"/>
      <c r="D66" s="24"/>
      <c r="E66" s="28"/>
      <c r="F66" s="7"/>
    </row>
    <row r="67" spans="1:6" ht="36">
      <c r="A67" s="22" t="s">
        <v>19</v>
      </c>
      <c r="B67" s="23">
        <v>0</v>
      </c>
      <c r="C67" s="81"/>
      <c r="D67" s="24"/>
      <c r="E67" s="28"/>
      <c r="F67" s="7"/>
    </row>
    <row r="68" spans="1:6" ht="13.5" thickBot="1">
      <c r="A68" s="22" t="s">
        <v>20</v>
      </c>
      <c r="B68" s="23">
        <v>2500</v>
      </c>
      <c r="C68" s="81"/>
      <c r="D68" s="24"/>
      <c r="E68" s="28"/>
      <c r="F68" s="7"/>
    </row>
    <row r="69" spans="1:6" ht="13.5" thickBot="1">
      <c r="A69" s="36" t="s">
        <v>21</v>
      </c>
      <c r="B69" s="23">
        <f>B64+B65+B66+B67+B68</f>
        <v>234740</v>
      </c>
      <c r="C69" s="81"/>
      <c r="D69" s="24"/>
      <c r="E69" s="25">
        <f>B69</f>
        <v>234740</v>
      </c>
      <c r="F69" s="9">
        <f>E69+(E69*0.196)</f>
        <v>280749.04</v>
      </c>
    </row>
    <row r="70" spans="1:6" ht="13.5" thickBot="1">
      <c r="A70" s="17" t="s">
        <v>22</v>
      </c>
      <c r="B70" s="29"/>
      <c r="C70" s="82"/>
      <c r="D70" s="19"/>
      <c r="E70" s="20"/>
      <c r="F70" s="21"/>
    </row>
    <row r="71" spans="1:6" ht="13.5" thickBot="1">
      <c r="A71" s="37" t="s">
        <v>23</v>
      </c>
      <c r="B71" s="38">
        <v>168414.69</v>
      </c>
      <c r="C71" s="81"/>
      <c r="D71" s="24"/>
      <c r="E71" s="28"/>
      <c r="F71" s="7"/>
    </row>
    <row r="72" spans="1:6" ht="13.5" thickBot="1">
      <c r="A72" s="39" t="s">
        <v>24</v>
      </c>
      <c r="B72" s="38">
        <v>0</v>
      </c>
      <c r="C72" s="81"/>
      <c r="D72" s="24"/>
      <c r="E72" s="28"/>
      <c r="F72" s="7"/>
    </row>
    <row r="73" spans="1:6" ht="13.5" thickBot="1">
      <c r="A73" s="34" t="s">
        <v>25</v>
      </c>
      <c r="B73" s="27">
        <v>0</v>
      </c>
      <c r="C73" s="81" t="s">
        <v>32</v>
      </c>
      <c r="D73" s="24"/>
      <c r="E73" s="28"/>
      <c r="F73" s="7"/>
    </row>
    <row r="74" spans="1:6" ht="13.5" thickBot="1">
      <c r="A74" s="34" t="s">
        <v>33</v>
      </c>
      <c r="B74" s="27">
        <v>39057.39</v>
      </c>
      <c r="C74" s="81"/>
      <c r="D74" s="24"/>
      <c r="E74" s="28"/>
      <c r="F74" s="7"/>
    </row>
    <row r="75" spans="1:6" ht="13.5" thickBot="1">
      <c r="A75" s="34" t="s">
        <v>34</v>
      </c>
      <c r="B75" s="27"/>
      <c r="C75" s="81"/>
      <c r="D75" s="24"/>
      <c r="E75" s="28"/>
      <c r="F75" s="7"/>
    </row>
    <row r="76" spans="1:6" ht="13.5" thickBot="1">
      <c r="A76" s="34" t="s">
        <v>35</v>
      </c>
      <c r="B76" s="27">
        <v>31200.52</v>
      </c>
      <c r="C76" s="81"/>
      <c r="D76" s="24"/>
      <c r="E76" s="28"/>
      <c r="F76" s="7"/>
    </row>
    <row r="77" spans="1:6" ht="13.5" thickBot="1">
      <c r="A77" s="35" t="s">
        <v>36</v>
      </c>
      <c r="B77" s="27">
        <f>38000+18000</f>
        <v>56000</v>
      </c>
      <c r="C77" s="81"/>
      <c r="D77" s="24"/>
      <c r="E77" s="25">
        <f>B77</f>
        <v>56000</v>
      </c>
      <c r="F77" s="9">
        <f>E77+(E77*0.196)</f>
        <v>66976</v>
      </c>
    </row>
    <row r="78" spans="1:6" ht="13.5" thickBot="1">
      <c r="A78" s="31" t="s">
        <v>37</v>
      </c>
      <c r="B78" s="27">
        <f>B71+B73+B74+B75+B76+B72</f>
        <v>238672.6</v>
      </c>
      <c r="C78" s="81"/>
      <c r="D78" s="40">
        <f>B78</f>
        <v>238672.6</v>
      </c>
      <c r="E78" s="28"/>
      <c r="F78" s="7"/>
    </row>
    <row r="79" spans="1:6" ht="13.5" thickBot="1">
      <c r="A79" s="17" t="s">
        <v>38</v>
      </c>
      <c r="B79" s="29"/>
      <c r="C79" s="82"/>
      <c r="D79" s="19"/>
      <c r="E79" s="20"/>
      <c r="F79" s="21"/>
    </row>
    <row r="80" spans="1:6" ht="24.75" thickBot="1">
      <c r="A80" s="41" t="s">
        <v>39</v>
      </c>
      <c r="B80" s="23"/>
      <c r="C80" s="81"/>
      <c r="D80" s="24"/>
      <c r="E80" s="28"/>
      <c r="F80" s="7"/>
    </row>
    <row r="81" spans="1:6" ht="13.5" thickBot="1">
      <c r="A81" s="22" t="s">
        <v>5</v>
      </c>
      <c r="B81" s="23"/>
      <c r="C81" s="81"/>
      <c r="D81" s="24"/>
      <c r="E81" s="28"/>
      <c r="F81" s="7"/>
    </row>
    <row r="82" spans="1:6" ht="13.5" thickBot="1">
      <c r="A82" s="42" t="s">
        <v>6</v>
      </c>
      <c r="B82" s="23"/>
      <c r="C82" s="81"/>
      <c r="D82" s="24"/>
      <c r="E82" s="28"/>
      <c r="F82" s="7"/>
    </row>
    <row r="83" spans="1:6" ht="13.5" thickBot="1">
      <c r="A83" s="22" t="s">
        <v>40</v>
      </c>
      <c r="B83" s="23"/>
      <c r="C83" s="81"/>
      <c r="D83" s="24"/>
      <c r="E83" s="28"/>
      <c r="F83" s="7"/>
    </row>
    <row r="84" spans="1:6" ht="13.5" thickBot="1">
      <c r="A84" s="17" t="s">
        <v>41</v>
      </c>
      <c r="B84" s="29"/>
      <c r="C84" s="82"/>
      <c r="D84" s="19"/>
      <c r="E84" s="20"/>
      <c r="F84" s="21"/>
    </row>
    <row r="85" spans="1:6" ht="24.75" thickBot="1">
      <c r="A85" s="43" t="s">
        <v>42</v>
      </c>
      <c r="B85" s="23">
        <v>0</v>
      </c>
      <c r="C85" s="81"/>
      <c r="D85" s="24"/>
      <c r="E85" s="28"/>
      <c r="F85" s="7"/>
    </row>
    <row r="86" spans="1:6" ht="24.75" thickBot="1">
      <c r="A86" s="43" t="s">
        <v>43</v>
      </c>
      <c r="B86" s="23">
        <v>3000</v>
      </c>
      <c r="C86" s="81"/>
      <c r="D86" s="24"/>
      <c r="E86" s="28"/>
      <c r="F86" s="7"/>
    </row>
    <row r="87" spans="1:6" ht="13.5" thickBot="1">
      <c r="A87" s="22" t="s">
        <v>6</v>
      </c>
      <c r="B87" s="23"/>
      <c r="C87" s="81"/>
      <c r="D87" s="24"/>
      <c r="E87" s="28"/>
      <c r="F87" s="7"/>
    </row>
    <row r="88" spans="1:6" ht="13.5" thickBot="1">
      <c r="A88" s="36" t="s">
        <v>44</v>
      </c>
      <c r="B88" s="23">
        <f>B85+B86</f>
        <v>3000</v>
      </c>
      <c r="C88" s="81"/>
      <c r="D88" s="24"/>
      <c r="E88" s="25">
        <f>B88</f>
        <v>3000</v>
      </c>
      <c r="F88" s="9">
        <f>B88</f>
        <v>3000</v>
      </c>
    </row>
    <row r="89" spans="1:6" ht="13.5" thickBot="1">
      <c r="A89" s="17" t="s">
        <v>45</v>
      </c>
      <c r="B89" s="29"/>
      <c r="C89" s="82"/>
      <c r="D89" s="19"/>
      <c r="E89" s="20"/>
      <c r="F89" s="21"/>
    </row>
    <row r="90" spans="1:6" ht="13.5" thickBot="1">
      <c r="A90" s="41" t="s">
        <v>46</v>
      </c>
      <c r="B90" s="23">
        <v>17000</v>
      </c>
      <c r="C90" s="81" t="s">
        <v>47</v>
      </c>
      <c r="D90" s="24"/>
      <c r="E90" s="28"/>
      <c r="F90" s="7"/>
    </row>
    <row r="91" spans="1:6" ht="13.5" thickBot="1">
      <c r="A91" s="43" t="s">
        <v>5</v>
      </c>
      <c r="B91" s="23"/>
      <c r="C91" s="81"/>
      <c r="D91" s="24"/>
      <c r="E91" s="28"/>
      <c r="F91" s="7"/>
    </row>
    <row r="92" spans="1:6" ht="13.5" thickBot="1">
      <c r="A92" s="22" t="s">
        <v>6</v>
      </c>
      <c r="B92" s="23"/>
      <c r="C92" s="81"/>
      <c r="D92" s="24"/>
      <c r="E92" s="28"/>
      <c r="F92" s="7"/>
    </row>
    <row r="93" spans="1:6" ht="13.5" thickBot="1">
      <c r="A93" s="36" t="s">
        <v>48</v>
      </c>
      <c r="B93" s="23">
        <f>B90+B91</f>
        <v>17000</v>
      </c>
      <c r="C93" s="81"/>
      <c r="D93" s="32"/>
      <c r="E93" s="28"/>
      <c r="F93" s="33">
        <f>B93</f>
        <v>17000</v>
      </c>
    </row>
    <row r="94" spans="1:6" ht="13.5" thickBot="1">
      <c r="A94" s="17" t="s">
        <v>49</v>
      </c>
      <c r="B94" s="29"/>
      <c r="C94" s="82"/>
      <c r="D94" s="19"/>
      <c r="E94" s="20"/>
      <c r="F94" s="21"/>
    </row>
    <row r="95" spans="1:6" ht="13.5" thickBot="1">
      <c r="A95" s="41" t="s">
        <v>50</v>
      </c>
      <c r="B95" s="23"/>
      <c r="C95" s="81"/>
      <c r="D95" s="24"/>
      <c r="E95" s="28"/>
      <c r="F95" s="7"/>
    </row>
    <row r="96" spans="1:6" ht="13.5" thickBot="1">
      <c r="A96" s="43" t="s">
        <v>51</v>
      </c>
      <c r="B96" s="23"/>
      <c r="C96" s="81"/>
      <c r="D96" s="24"/>
      <c r="E96" s="28"/>
      <c r="F96" s="7"/>
    </row>
    <row r="97" spans="1:6" ht="24.75" thickBot="1">
      <c r="A97" s="43" t="s">
        <v>52</v>
      </c>
      <c r="B97" s="23"/>
      <c r="C97" s="81"/>
      <c r="D97" s="24"/>
      <c r="E97" s="28"/>
      <c r="F97" s="7"/>
    </row>
    <row r="98" spans="1:6" ht="13.5" thickBot="1">
      <c r="A98" s="43" t="s">
        <v>53</v>
      </c>
      <c r="B98" s="23"/>
      <c r="C98" s="81"/>
      <c r="D98" s="24"/>
      <c r="E98" s="28"/>
      <c r="F98" s="7"/>
    </row>
    <row r="99" spans="1:6" ht="13.5" thickBot="1">
      <c r="A99" s="43" t="s">
        <v>54</v>
      </c>
      <c r="B99" s="23"/>
      <c r="C99" s="81"/>
      <c r="D99" s="24"/>
      <c r="E99" s="28"/>
      <c r="F99" s="7"/>
    </row>
    <row r="100" spans="1:6" ht="13.5" thickBot="1">
      <c r="A100" s="43" t="s">
        <v>5</v>
      </c>
      <c r="B100" s="23"/>
      <c r="C100" s="81"/>
      <c r="D100" s="24"/>
      <c r="E100" s="28"/>
      <c r="F100" s="7"/>
    </row>
    <row r="101" spans="1:6" ht="12.75">
      <c r="A101" s="22" t="s">
        <v>55</v>
      </c>
      <c r="B101" s="23">
        <v>7000</v>
      </c>
      <c r="C101" s="81"/>
      <c r="D101" s="24"/>
      <c r="E101" s="25">
        <f>7000</f>
        <v>7000</v>
      </c>
      <c r="F101" s="9">
        <f>7000+(7000*0.196)</f>
        <v>8372</v>
      </c>
    </row>
    <row r="102" spans="1:6" ht="48.75" thickBot="1">
      <c r="A102" s="22" t="s">
        <v>56</v>
      </c>
      <c r="B102" s="23">
        <f>500*40</f>
        <v>20000</v>
      </c>
      <c r="C102" s="81"/>
      <c r="D102" s="24"/>
      <c r="E102" s="25">
        <f>B102+B101</f>
        <v>27000</v>
      </c>
      <c r="F102" s="9">
        <f>B102+B101</f>
        <v>27000</v>
      </c>
    </row>
    <row r="103" spans="1:6" ht="13.5" thickBot="1">
      <c r="A103" s="36" t="s">
        <v>57</v>
      </c>
      <c r="B103" s="23">
        <f>B102+B101</f>
        <v>27000</v>
      </c>
      <c r="C103" s="81"/>
      <c r="D103" s="24"/>
      <c r="E103" s="28"/>
      <c r="F103" s="7"/>
    </row>
    <row r="104" spans="1:6" ht="13.5" thickBot="1">
      <c r="A104" s="44" t="s">
        <v>58</v>
      </c>
      <c r="B104" s="45">
        <f>B48+B55+B62+B69+B78+B88+B93+B103</f>
        <v>562472.6</v>
      </c>
      <c r="C104" s="83"/>
      <c r="D104" s="19"/>
      <c r="E104" s="20"/>
      <c r="F104" s="21"/>
    </row>
    <row r="105" spans="3:6" ht="15.75" thickBot="1">
      <c r="C105" s="64" t="s">
        <v>100</v>
      </c>
      <c r="D105" s="46">
        <f>SUM(D46:D103)</f>
        <v>238672.6</v>
      </c>
      <c r="E105" s="47">
        <f>SUM(E46:E103)</f>
        <v>338740</v>
      </c>
      <c r="F105" s="48">
        <f>SUM(F46:F103)</f>
        <v>447313.04</v>
      </c>
    </row>
    <row r="106" spans="3:6" ht="13.5" thickBot="1">
      <c r="C106" t="s">
        <v>59</v>
      </c>
      <c r="D106" s="49">
        <f>D42-D105</f>
        <v>-52394.96400000001</v>
      </c>
      <c r="F106" s="50">
        <f>F42-F105</f>
        <v>30686.96000000002</v>
      </c>
    </row>
  </sheetData>
  <mergeCells count="6">
    <mergeCell ref="A3:F3"/>
    <mergeCell ref="A4:F4"/>
    <mergeCell ref="C8:F8"/>
    <mergeCell ref="C43:F44"/>
    <mergeCell ref="A7:B7"/>
    <mergeCell ref="A8:B8"/>
  </mergeCells>
  <printOptions/>
  <pageMargins left="0.5" right="0.3472222222222222" top="1.0555555555555556" bottom="1.4444444444444444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LAL-IN2P3-CNRS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Chémali</dc:creator>
  <cp:keywords/>
  <dc:description/>
  <cp:lastModifiedBy>Patricia Chémali</cp:lastModifiedBy>
  <dcterms:created xsi:type="dcterms:W3CDTF">2010-02-19T09:28:57Z</dcterms:created>
  <cp:category/>
  <cp:version/>
  <cp:contentType/>
  <cp:contentStatus/>
</cp:coreProperties>
</file>